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Utente\Desktop\Documenti.BCC.Bilancio.Olmedo\Bilancio2025.Documenti\DOCUMENTI_BILANCIO_CONSUNTIVO_2025\"/>
    </mc:Choice>
  </mc:AlternateContent>
  <xr:revisionPtr revIDLastSave="0" documentId="13_ncr:1_{BCCA2B48-4B02-4862-BF4C-7C3E4907FF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SUNTIVO 2025- RIEPILOGO" sheetId="18" r:id="rId1"/>
    <sheet name="ENTRATE" sheetId="12" r:id="rId2"/>
    <sheet name="USCITE-1" sheetId="10" r:id="rId3"/>
    <sheet name="USCITE-2" sheetId="17" r:id="rId4"/>
    <sheet name="USCITE-3" sheetId="19" r:id="rId5"/>
  </sheets>
  <definedNames>
    <definedName name="_xlnm.Print_Area" localSheetId="0">'CONSUNTIVO 2025- RIEPILOGO'!$A$1:$D$20</definedName>
    <definedName name="_xlnm.Print_Area" localSheetId="2">'USCITE-1'!$A$1:$C$20</definedName>
    <definedName name="_xlnm.Print_Area" localSheetId="3">'USCITE-2'!$A$1:$C$26</definedName>
    <definedName name="_xlnm.Print_Area" localSheetId="4">'USCITE-3'!$A$1:$C$9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9" l="1"/>
  <c r="C26" i="17"/>
  <c r="C4" i="12"/>
  <c r="C14" i="10"/>
  <c r="D19" i="18"/>
  <c r="D18" i="18"/>
  <c r="D16" i="18"/>
  <c r="D6" i="18"/>
  <c r="B17" i="18"/>
  <c r="C9" i="18"/>
  <c r="C5" i="18"/>
  <c r="C4" i="18"/>
  <c r="C3" i="18"/>
  <c r="C7" i="19" l="1"/>
  <c r="C4" i="19"/>
  <c r="C8" i="12"/>
  <c r="C14" i="12" s="1"/>
  <c r="C13" i="17" l="1"/>
  <c r="C15" i="17" s="1"/>
  <c r="C8" i="17"/>
  <c r="B20" i="18" l="1"/>
  <c r="C19" i="17"/>
  <c r="C18" i="10"/>
  <c r="C20" i="18" l="1"/>
  <c r="D20" i="18" s="1"/>
  <c r="C6" i="10" l="1"/>
  <c r="D4" i="18" l="1"/>
  <c r="D5" i="18"/>
  <c r="D7" i="18"/>
  <c r="D8" i="18"/>
  <c r="D9" i="18"/>
  <c r="D10" i="18"/>
  <c r="D11" i="18"/>
  <c r="D12" i="18"/>
  <c r="D13" i="18"/>
  <c r="D14" i="18"/>
  <c r="D15" i="18"/>
  <c r="D17" i="18"/>
  <c r="D3" i="18"/>
  <c r="C22" i="17" l="1"/>
  <c r="C25" i="17" s="1"/>
  <c r="C11" i="10"/>
  <c r="C20" i="10" s="1"/>
  <c r="C24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Utente</author>
  </authors>
  <commentList>
    <comment ref="C5" authorId="0" shapeId="0" xr:uid="{BB481BE9-30A2-491D-AFFC-7B5D9268F8A3}">
      <text>
        <r>
          <rPr>
            <b/>
            <sz val="9"/>
            <color indexed="81"/>
            <rFont val="Tahoma"/>
            <family val="2"/>
          </rPr>
          <t>Utente:BULGARELLI € 11.021,50+CONDOMINI E BALLI 2099+TESSERE 467+CONTRIBUTI ASSISTITI E DONAZIONI 13280+7445- CORREGGERE TESSERA SCARCIGLIA 2 EURO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Utente</author>
  </authors>
  <commentList>
    <comment ref="B5" authorId="0" shapeId="0" xr:uid="{2CECED9B-50B5-4664-875B-1DAC2918652F}">
      <text>
        <r>
          <rPr>
            <b/>
            <sz val="9"/>
            <color indexed="81"/>
            <rFont val="Tahoma"/>
            <family val="2"/>
          </rPr>
          <t>Utente:</t>
        </r>
        <r>
          <rPr>
            <sz val="9"/>
            <color indexed="81"/>
            <rFont val="Tahoma"/>
            <family val="2"/>
          </rPr>
          <t xml:space="preserve">
NEL 2023 SONO ENTRATE IN ALTRA CATEGORIA 
</t>
        </r>
      </text>
    </comment>
  </commentList>
</comments>
</file>

<file path=xl/sharedStrings.xml><?xml version="1.0" encoding="utf-8"?>
<sst xmlns="http://schemas.openxmlformats.org/spreadsheetml/2006/main" count="90" uniqueCount="78">
  <si>
    <t>ACQUISTO CARBURANTE</t>
  </si>
  <si>
    <t>TESSERAMENTO</t>
  </si>
  <si>
    <t>CATEGORIA/SOTTOCATEGORIA</t>
  </si>
  <si>
    <t>A) ATTIVITA' DI INTERESSE GENERALE</t>
  </si>
  <si>
    <t>MANUTENZIONE E RIPARAZIONE AUTOVETTURE E ACCESSORI</t>
  </si>
  <si>
    <t>SPESE UFFICIO BULGARELLI</t>
  </si>
  <si>
    <t>RIMBORSO SPESE A VOLONTARI</t>
  </si>
  <si>
    <t>1)MATERIE PRIME, SUSSIDIARIE, DI CONSUMO E DI MERCI</t>
  </si>
  <si>
    <t>4)PERSONALE</t>
  </si>
  <si>
    <t>D) USCITE DA ATTIVITA' FINANZIARE E PATRIMONIALI</t>
  </si>
  <si>
    <t>1)SU RAPPORTI BANCARI</t>
  </si>
  <si>
    <t>2) SERVIZI</t>
  </si>
  <si>
    <t>3) GODIMENTI BENI DI TERZI</t>
  </si>
  <si>
    <t xml:space="preserve">CANONE DI OCCUPAZIONE E SPESE CONDOMINIALI </t>
  </si>
  <si>
    <t>ASSICURAZIONI STABILI SEDE E BULGARELLI</t>
  </si>
  <si>
    <t>USCITE/2</t>
  </si>
  <si>
    <t>5) USCITE DIVERSE DI GESTIONE</t>
  </si>
  <si>
    <t>E) USCITE DI SUPPORTO GENERALE</t>
  </si>
  <si>
    <t>CORSI - PROGETTI (NONNI-CUCITO)</t>
  </si>
  <si>
    <t>PULIZIE (CON RECUPERO DA CAI E FREECAMERA)</t>
  </si>
  <si>
    <t>D) ATTIVITA' FINANZIARIE E PATRIMONIALI</t>
  </si>
  <si>
    <t>ENTRATE</t>
  </si>
  <si>
    <t>TOTALE ENTRATE DELLA GESTIONE</t>
  </si>
  <si>
    <t>USCITE</t>
  </si>
  <si>
    <t>RIMBORSI A VOLONTARI</t>
  </si>
  <si>
    <t>RIMBORSI CAI-FREE CAMERA</t>
  </si>
  <si>
    <t>TOTALE</t>
  </si>
  <si>
    <t>USCITE/3</t>
  </si>
  <si>
    <t>USCITE DA INVESTIMENTI IN IMMOBILIZZAZIONI</t>
  </si>
  <si>
    <t>1) INVESTIMENTI IN IMMOBILIZZAZIONI INERENTI IN ATTIVITA' DI INTERESSE GENERALE</t>
  </si>
  <si>
    <t>TOTALE A)</t>
  </si>
  <si>
    <t>TOTALE USCITE A) + D) + E)</t>
  </si>
  <si>
    <t>TOTALE E</t>
  </si>
  <si>
    <t>IMPOSTE</t>
  </si>
  <si>
    <t>SIAE BULGARELLI</t>
  </si>
  <si>
    <t>TOTALE GENERALE USCITE</t>
  </si>
  <si>
    <t>USCITE FOGLIO 1-2-3</t>
  </si>
  <si>
    <t xml:space="preserve">SPESE UFFICIO BULGARELLI </t>
  </si>
  <si>
    <t>BILANCIO ECONOMICO CONSUNTIVO 2025 - RIEPILOGATIVO</t>
  </si>
  <si>
    <t>10) ALTRE ENTRATE (RIMBORSO DA AUSER MILANO UTILIZZO NOSTRO MEZZO )</t>
  </si>
  <si>
    <t>1)ENTRATE DA QUOTE ASSOCIATIVE E APPORTO DA FONDATORI (TESSERAMENTO € 15)</t>
  </si>
  <si>
    <t>6) CONTRIBUTI DA SOGGETTI PRIVATI (PELUCCA € 23.650-QUOTE PER SPESE PULIZE E ENERGIA CAI-FREE CAMERA € 1502,70-COOP € 5600,00 2024-2025)</t>
  </si>
  <si>
    <t>C) ENTRATE DA ATTIVITA' DI RACCOLTA FONDI</t>
  </si>
  <si>
    <t>2) ENTRATE DA RACCOLTE FONDI OCCASIONALI (DONAZIONI PER SOSTITUZIONE AUTOMEZZO)</t>
  </si>
  <si>
    <t>NOTA: SU NUOVO CONTO CORRENTE GIROCONTATI             € 10.000,00</t>
  </si>
  <si>
    <t>1) DA RAPPORTI BANCARI (RIMBORSO CANONE PAGOBANCOMAT/COMPETENZE CHIUSURA 2024 C/C)</t>
  </si>
  <si>
    <t>COMPRENSORIO MILANO - TESSERE/ASSICURAZIONE VOLONTARI/KASKO AUTOMEZZI</t>
  </si>
  <si>
    <t>ASSICURAZIONI AUTOMEZZI</t>
  </si>
  <si>
    <t>SPESE LAVAGGI AUTOMEZZI</t>
  </si>
  <si>
    <t>FONDAZIONE LA PELUCCA OBLAZIONE PER ISCRIZIONE ALBO BENEFATTORI</t>
  </si>
  <si>
    <t>SPESE PER PRANZI SOCIALI/BUFFET RIUNIONI (€ 2.689,34) - SPESE VARIE BULGARELLI (€ 670,88)</t>
  </si>
  <si>
    <t>C) USCITE DA ATTIVITA' DI RACCOLTA FONDI</t>
  </si>
  <si>
    <t>3) ALTRE USCITE</t>
  </si>
  <si>
    <t>CANONE MENSILE/SPESE CARTA DI DEBITO SU CREDIT AGRICOLE</t>
  </si>
  <si>
    <t>COMMISSIONI SU BONIFICI/CANONE MENSILE TENUTA CONTO/INTERESSI E COMPETENZE NEGATIVE</t>
  </si>
  <si>
    <t>BOLLETTE SORGENIA-FASTWEB-VODAFON</t>
  </si>
  <si>
    <t>SPESE UFFICIO SEDE (CARTA- STAMPANTE- MATERIALE BAGNO-TIMBRI ECC.)</t>
  </si>
  <si>
    <t>TOTALE C)+D)+E)</t>
  </si>
  <si>
    <t>ACQUISTO 2 MACCHINE DA CUCIRE € 498,00 /ACQUISTO PROIETTORE € 199,88+ RIPARAZIONI DEVICE € 55</t>
  </si>
  <si>
    <t>AUTOMEZZI (BENZINA,MANUTENZIONE,LAVAGGI,ASS.NI)</t>
  </si>
  <si>
    <t>UFFICIO SEDE (PULIZIE/SPESE CONDOMINIALI,CANCELLERIA,ASS.NI STABILI)</t>
  </si>
  <si>
    <t>SPESE UFFICIO BULGARELLI (CANCELLERIA, MATERIALE BAGNO, ALTRO)</t>
  </si>
  <si>
    <t>CORSO CUCITO- PROGETTO NONNI</t>
  </si>
  <si>
    <t>SPESE PRANZI/BUFFET / SPESE VARIE BULGARELLI</t>
  </si>
  <si>
    <t>PELUCCA (QUOTE MENSILI SERVIZIO CDI- OBLAZIONE PER ISCRIZIONE ALBO BENEFATTORI)</t>
  </si>
  <si>
    <t>IMPOSTE (SIAE BULGARELLI)</t>
  </si>
  <si>
    <t>COOP DUE MANI IN PIU' (2024 + 2025)</t>
  </si>
  <si>
    <t>EROGAZIONI LIBERALI (TRASPORTI + SACUME + USO SALA BULGARELLI)</t>
  </si>
  <si>
    <t>4) EROGAZIONI LIBERALI (QUOTA € 5,00 X TESSERE € 3065,00/         SACUME € 2025,00/USO SALA € 5.879/TRASPORTI € 19.442,00)</t>
  </si>
  <si>
    <t>CREDIT AGRICOLE  (DONAZIONI PER ACQUISTO AUTOMEZZO - SPESE TENUTA CONTO)</t>
  </si>
  <si>
    <t>AUSER MILANO (TESSERE/ASS.NI VOLONTARI/KASKO AUTOMEZZI + RIMBORSO )</t>
  </si>
  <si>
    <t>BANCA BCC TENUTA CONTO + RIMBORSO CANONE PAGOBANCOMAT)</t>
  </si>
  <si>
    <t>ENTRATE CORSI BULGARELLI</t>
  </si>
  <si>
    <t>TOTALI ENTRATE - USCITE</t>
  </si>
  <si>
    <t>USCITE/1</t>
  </si>
  <si>
    <t>VALORI</t>
  </si>
  <si>
    <t>3) ENTRATE PER PRESTAZIONI E CESSIONI AD ASSOCIATI E FONDATORI (CORSI BULGARELLI CUCITO-BALLO-ECC.)</t>
  </si>
  <si>
    <t>UTENZE (SORGENIA/FASTWEB/VODAFONE)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</si>
</sst>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1"/>
      <name val="Calibri"/>
      <family val="2"/>
    </font>
    <font>
      <sz val="14"/>
      <name val="Calibri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</font>
    <font>
      <b/>
      <sz val="12"/>
      <color rgb="FF0070C0"/>
      <name val="Calibri"/>
      <family val="2"/>
    </font>
    <font>
      <b/>
      <sz val="14"/>
      <color rgb="FFFF0000"/>
      <name val="Calibri"/>
      <family val="2"/>
    </font>
    <font>
      <b/>
      <sz val="12"/>
      <color rgb="FF339966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339966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b/>
      <sz val="12"/>
      <color rgb="FF00B050"/>
      <name val="Calibri"/>
      <family val="2"/>
    </font>
    <font>
      <b/>
      <sz val="12"/>
      <color rgb="FF339966"/>
      <name val="Calibri"/>
      <family val="2"/>
    </font>
    <font>
      <b/>
      <sz val="14"/>
      <color rgb="FF0070C0"/>
      <name val="Calibri"/>
      <family val="2"/>
    </font>
    <font>
      <b/>
      <sz val="16"/>
      <color rgb="FF00B050"/>
      <name val="Calibri"/>
      <family val="2"/>
      <scheme val="minor"/>
    </font>
    <font>
      <b/>
      <sz val="14"/>
      <color rgb="FF33996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 applyAlignment="1">
      <alignment horizontal="left"/>
    </xf>
    <xf numFmtId="49" fontId="1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 readingOrder="1"/>
    </xf>
    <xf numFmtId="3" fontId="3" fillId="0" borderId="1" xfId="0" quotePrefix="1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readingOrder="1"/>
    </xf>
    <xf numFmtId="164" fontId="1" fillId="0" borderId="1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49" fontId="3" fillId="0" borderId="1" xfId="0" applyNumberFormat="1" applyFont="1" applyBorder="1" applyAlignment="1">
      <alignment horizontal="justify" vertical="justify"/>
    </xf>
    <xf numFmtId="49" fontId="5" fillId="0" borderId="1" xfId="0" applyNumberFormat="1" applyFont="1" applyBorder="1" applyAlignment="1">
      <alignment horizontal="justify" vertical="justify"/>
    </xf>
    <xf numFmtId="49" fontId="2" fillId="0" borderId="1" xfId="0" applyNumberFormat="1" applyFont="1" applyBorder="1" applyAlignment="1">
      <alignment horizontal="justify" vertical="justify"/>
    </xf>
    <xf numFmtId="49" fontId="2" fillId="0" borderId="0" xfId="0" applyNumberFormat="1" applyFont="1" applyAlignment="1">
      <alignment horizontal="justify" vertical="justify"/>
    </xf>
    <xf numFmtId="0" fontId="8" fillId="0" borderId="1" xfId="0" applyFont="1" applyBorder="1" applyAlignment="1">
      <alignment horizontal="left" vertical="center" readingOrder="1"/>
    </xf>
    <xf numFmtId="49" fontId="9" fillId="0" borderId="1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8" fillId="0" borderId="1" xfId="0" applyFont="1" applyBorder="1" applyAlignment="1">
      <alignment horizontal="left" vertical="justify" readingOrder="1"/>
    </xf>
    <xf numFmtId="0" fontId="9" fillId="0" borderId="1" xfId="0" applyFont="1" applyBorder="1" applyAlignment="1">
      <alignment horizontal="left" vertical="justify"/>
    </xf>
    <xf numFmtId="164" fontId="9" fillId="0" borderId="1" xfId="0" applyNumberFormat="1" applyFont="1" applyBorder="1" applyAlignment="1">
      <alignment horizontal="right"/>
    </xf>
    <xf numFmtId="164" fontId="13" fillId="0" borderId="1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right"/>
    </xf>
    <xf numFmtId="164" fontId="1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 readingOrder="1"/>
    </xf>
    <xf numFmtId="49" fontId="1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horizontal="left" vertical="center"/>
    </xf>
    <xf numFmtId="164" fontId="3" fillId="0" borderId="2" xfId="0" applyNumberFormat="1" applyFont="1" applyBorder="1" applyAlignment="1">
      <alignment horizontal="righ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3" fontId="4" fillId="0" borderId="1" xfId="0" quotePrefix="1" applyNumberFormat="1" applyFont="1" applyBorder="1" applyAlignment="1">
      <alignment horizontal="left" vertical="center" wrapText="1" readingOrder="1"/>
    </xf>
    <xf numFmtId="164" fontId="16" fillId="0" borderId="1" xfId="0" applyNumberFormat="1" applyFont="1" applyBorder="1" applyAlignment="1">
      <alignment horizontal="right" vertical="center" wrapText="1" readingOrder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0" fontId="15" fillId="0" borderId="1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left" vertical="justify" wrapText="1" readingOrder="1"/>
    </xf>
    <xf numFmtId="0" fontId="9" fillId="0" borderId="1" xfId="0" applyFont="1" applyBorder="1" applyAlignment="1">
      <alignment horizontal="left"/>
    </xf>
    <xf numFmtId="0" fontId="18" fillId="2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" fontId="9" fillId="5" borderId="1" xfId="0" applyNumberFormat="1" applyFont="1" applyFill="1" applyBorder="1" applyAlignment="1">
      <alignment horizontal="center"/>
    </xf>
    <xf numFmtId="4" fontId="19" fillId="0" borderId="1" xfId="0" applyNumberFormat="1" applyFont="1" applyBorder="1" applyAlignment="1">
      <alignment horizontal="center"/>
    </xf>
    <xf numFmtId="4" fontId="19" fillId="5" borderId="1" xfId="0" applyNumberFormat="1" applyFont="1" applyFill="1" applyBorder="1" applyAlignment="1">
      <alignment horizontal="center"/>
    </xf>
    <xf numFmtId="4" fontId="19" fillId="5" borderId="2" xfId="0" applyNumberFormat="1" applyFont="1" applyFill="1" applyBorder="1" applyAlignment="1">
      <alignment horizontal="center"/>
    </xf>
    <xf numFmtId="4" fontId="9" fillId="5" borderId="2" xfId="0" applyNumberFormat="1" applyFont="1" applyFill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4" fontId="20" fillId="0" borderId="7" xfId="0" applyNumberFormat="1" applyFont="1" applyBorder="1" applyAlignment="1">
      <alignment horizontal="center"/>
    </xf>
    <xf numFmtId="4" fontId="12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 wrapText="1" readingOrder="1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left" vertical="justify" wrapText="1" readingOrder="1"/>
    </xf>
    <xf numFmtId="0" fontId="3" fillId="0" borderId="2" xfId="0" applyFont="1" applyBorder="1" applyAlignment="1">
      <alignment horizontal="left" vertical="justify" wrapText="1" readingOrder="1"/>
    </xf>
    <xf numFmtId="4" fontId="21" fillId="5" borderId="8" xfId="0" applyNumberFormat="1" applyFont="1" applyFill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/>
    </xf>
    <xf numFmtId="49" fontId="1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readingOrder="1"/>
    </xf>
    <xf numFmtId="49" fontId="2" fillId="0" borderId="1" xfId="0" applyNumberFormat="1" applyFont="1" applyBorder="1" applyAlignment="1">
      <alignment horizontal="center"/>
    </xf>
    <xf numFmtId="164" fontId="2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justify" readingOrder="1"/>
    </xf>
    <xf numFmtId="0" fontId="6" fillId="0" borderId="1" xfId="0" applyFont="1" applyBorder="1" applyAlignment="1">
      <alignment horizontal="left" vertical="justify" wrapText="1" readingOrder="1"/>
    </xf>
    <xf numFmtId="0" fontId="6" fillId="0" borderId="1" xfId="0" applyFont="1" applyBorder="1" applyAlignment="1">
      <alignment horizontal="left" vertical="center" wrapText="1" readingOrder="1"/>
    </xf>
    <xf numFmtId="164" fontId="1" fillId="0" borderId="2" xfId="0" applyNumberFormat="1" applyFont="1" applyBorder="1" applyAlignment="1">
      <alignment horizontal="right"/>
    </xf>
    <xf numFmtId="164" fontId="22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164" fontId="14" fillId="0" borderId="9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 vertical="justify"/>
    </xf>
    <xf numFmtId="49" fontId="3" fillId="0" borderId="1" xfId="0" applyNumberFormat="1" applyFont="1" applyBorder="1" applyAlignment="1">
      <alignment horizontal="left" vertical="justify"/>
    </xf>
    <xf numFmtId="49" fontId="4" fillId="0" borderId="1" xfId="0" applyNumberFormat="1" applyFont="1" applyBorder="1" applyAlignment="1">
      <alignment horizontal="justify" vertical="justify"/>
    </xf>
    <xf numFmtId="49" fontId="3" fillId="0" borderId="0" xfId="0" applyNumberFormat="1" applyFont="1" applyAlignment="1">
      <alignment horizontal="justify" vertical="justify"/>
    </xf>
    <xf numFmtId="49" fontId="19" fillId="0" borderId="1" xfId="0" applyNumberFormat="1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justify" vertical="justify" readingOrder="1"/>
    </xf>
    <xf numFmtId="164" fontId="18" fillId="0" borderId="1" xfId="0" applyNumberFormat="1" applyFont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164" fontId="14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top" wrapText="1" readingOrder="1"/>
    </xf>
    <xf numFmtId="164" fontId="24" fillId="0" borderId="1" xfId="0" applyNumberFormat="1" applyFont="1" applyBorder="1" applyAlignment="1">
      <alignment horizontal="center" vertical="center" wrapText="1" readingOrder="1"/>
    </xf>
    <xf numFmtId="164" fontId="24" fillId="0" borderId="1" xfId="0" applyNumberFormat="1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265D7-2E2D-41A5-A24B-D149B598CE5A}">
  <dimension ref="A1:D24"/>
  <sheetViews>
    <sheetView tabSelected="1" topLeftCell="A6" zoomScale="150" zoomScaleNormal="150" workbookViewId="0">
      <selection activeCell="A7" sqref="A7"/>
    </sheetView>
  </sheetViews>
  <sheetFormatPr defaultColWidth="8.88671875" defaultRowHeight="15.6" x14ac:dyDescent="0.3"/>
  <cols>
    <col min="1" max="1" width="71.88671875" style="18" customWidth="1"/>
    <col min="2" max="2" width="16.33203125" style="56" bestFit="1" customWidth="1"/>
    <col min="3" max="3" width="15.33203125" style="56" bestFit="1" customWidth="1"/>
    <col min="4" max="4" width="14.6640625" style="18" bestFit="1" customWidth="1"/>
    <col min="5" max="16384" width="8.88671875" style="18"/>
  </cols>
  <sheetData>
    <row r="1" spans="1:4" x14ac:dyDescent="0.3">
      <c r="A1" s="91" t="s">
        <v>38</v>
      </c>
      <c r="B1" s="92"/>
      <c r="C1" s="92"/>
      <c r="D1" s="93"/>
    </row>
    <row r="2" spans="1:4" x14ac:dyDescent="0.3">
      <c r="A2" s="41"/>
      <c r="B2" s="42" t="s">
        <v>21</v>
      </c>
      <c r="C2" s="43" t="s">
        <v>23</v>
      </c>
      <c r="D2" s="44" t="s">
        <v>26</v>
      </c>
    </row>
    <row r="3" spans="1:4" x14ac:dyDescent="0.3">
      <c r="A3" s="20" t="s">
        <v>59</v>
      </c>
      <c r="B3" s="45">
        <v>0</v>
      </c>
      <c r="C3" s="46">
        <f>8059.5+11214.96+82+6654.86</f>
        <v>26011.32</v>
      </c>
      <c r="D3" s="45">
        <f>B3-C3</f>
        <v>-26011.32</v>
      </c>
    </row>
    <row r="4" spans="1:4" x14ac:dyDescent="0.3">
      <c r="A4" s="20" t="s">
        <v>60</v>
      </c>
      <c r="B4" s="45">
        <v>0</v>
      </c>
      <c r="C4" s="46">
        <f>5709.6+2704.55+692.06+1667.51</f>
        <v>10773.720000000001</v>
      </c>
      <c r="D4" s="45">
        <f t="shared" ref="D4:D17" si="0">B4-C4</f>
        <v>-10773.720000000001</v>
      </c>
    </row>
    <row r="5" spans="1:4" x14ac:dyDescent="0.3">
      <c r="A5" s="20" t="s">
        <v>61</v>
      </c>
      <c r="B5" s="45">
        <v>0</v>
      </c>
      <c r="C5" s="46">
        <f>100.64+997.18</f>
        <v>1097.82</v>
      </c>
      <c r="D5" s="45">
        <f t="shared" si="0"/>
        <v>-1097.82</v>
      </c>
    </row>
    <row r="6" spans="1:4" x14ac:dyDescent="0.3">
      <c r="A6" s="20" t="s">
        <v>72</v>
      </c>
      <c r="B6" s="47">
        <v>2586</v>
      </c>
      <c r="C6" s="46">
        <v>0</v>
      </c>
      <c r="D6" s="45">
        <f>B6-C6</f>
        <v>2586</v>
      </c>
    </row>
    <row r="7" spans="1:4" x14ac:dyDescent="0.3">
      <c r="A7" s="20" t="s">
        <v>77</v>
      </c>
      <c r="B7" s="47">
        <v>0</v>
      </c>
      <c r="C7" s="46">
        <v>2302.2600000000002</v>
      </c>
      <c r="D7" s="45">
        <f t="shared" si="0"/>
        <v>-2302.2600000000002</v>
      </c>
    </row>
    <row r="8" spans="1:4" x14ac:dyDescent="0.3">
      <c r="A8" s="20" t="s">
        <v>71</v>
      </c>
      <c r="B8" s="47">
        <v>3.38</v>
      </c>
      <c r="C8" s="46">
        <v>123</v>
      </c>
      <c r="D8" s="45">
        <f t="shared" si="0"/>
        <v>-119.62</v>
      </c>
    </row>
    <row r="9" spans="1:4" x14ac:dyDescent="0.3">
      <c r="A9" s="20" t="s">
        <v>62</v>
      </c>
      <c r="B9" s="48">
        <v>2360</v>
      </c>
      <c r="C9" s="46">
        <f>460.63+752.88</f>
        <v>1213.51</v>
      </c>
      <c r="D9" s="45">
        <f t="shared" si="0"/>
        <v>1146.49</v>
      </c>
    </row>
    <row r="10" spans="1:4" ht="31.2" x14ac:dyDescent="0.3">
      <c r="A10" s="20" t="s">
        <v>70</v>
      </c>
      <c r="B10" s="47">
        <v>50</v>
      </c>
      <c r="C10" s="46">
        <v>12279</v>
      </c>
      <c r="D10" s="45">
        <f t="shared" si="0"/>
        <v>-12229</v>
      </c>
    </row>
    <row r="11" spans="1:4" x14ac:dyDescent="0.3">
      <c r="A11" s="20" t="s">
        <v>63</v>
      </c>
      <c r="B11" s="47">
        <v>0</v>
      </c>
      <c r="C11" s="46">
        <v>3360.22</v>
      </c>
      <c r="D11" s="45">
        <f t="shared" si="0"/>
        <v>-3360.22</v>
      </c>
    </row>
    <row r="12" spans="1:4" x14ac:dyDescent="0.3">
      <c r="A12" s="20" t="s">
        <v>24</v>
      </c>
      <c r="B12" s="47">
        <v>0</v>
      </c>
      <c r="C12" s="46">
        <v>20</v>
      </c>
      <c r="D12" s="45">
        <f t="shared" si="0"/>
        <v>-20</v>
      </c>
    </row>
    <row r="13" spans="1:4" x14ac:dyDescent="0.3">
      <c r="A13" s="20" t="s">
        <v>1</v>
      </c>
      <c r="B13" s="47">
        <v>12275</v>
      </c>
      <c r="C13" s="45">
        <v>0</v>
      </c>
      <c r="D13" s="45">
        <f t="shared" si="0"/>
        <v>12275</v>
      </c>
    </row>
    <row r="14" spans="1:4" x14ac:dyDescent="0.3">
      <c r="A14" s="20" t="s">
        <v>25</v>
      </c>
      <c r="B14" s="48">
        <v>1502.7</v>
      </c>
      <c r="C14" s="45">
        <v>0</v>
      </c>
      <c r="D14" s="45">
        <f t="shared" si="0"/>
        <v>1502.7</v>
      </c>
    </row>
    <row r="15" spans="1:4" ht="31.2" x14ac:dyDescent="0.3">
      <c r="A15" s="20" t="s">
        <v>64</v>
      </c>
      <c r="B15" s="48">
        <v>23650</v>
      </c>
      <c r="C15" s="45">
        <v>1000</v>
      </c>
      <c r="D15" s="45">
        <f t="shared" si="0"/>
        <v>22650</v>
      </c>
    </row>
    <row r="16" spans="1:4" x14ac:dyDescent="0.3">
      <c r="A16" s="20" t="s">
        <v>66</v>
      </c>
      <c r="B16" s="48">
        <v>5600</v>
      </c>
      <c r="C16" s="45">
        <v>0</v>
      </c>
      <c r="D16" s="45">
        <f>B16-C16</f>
        <v>5600</v>
      </c>
    </row>
    <row r="17" spans="1:4" x14ac:dyDescent="0.3">
      <c r="A17" s="20" t="s">
        <v>67</v>
      </c>
      <c r="B17" s="48">
        <f>5879+2025+19442</f>
        <v>27346</v>
      </c>
      <c r="C17" s="45">
        <v>0</v>
      </c>
      <c r="D17" s="45">
        <f t="shared" si="0"/>
        <v>27346</v>
      </c>
    </row>
    <row r="18" spans="1:4" ht="31.2" x14ac:dyDescent="0.3">
      <c r="A18" s="57" t="s">
        <v>69</v>
      </c>
      <c r="B18" s="48">
        <v>15760</v>
      </c>
      <c r="C18" s="45">
        <v>8</v>
      </c>
      <c r="D18" s="45">
        <f>B18-C18</f>
        <v>15752</v>
      </c>
    </row>
    <row r="19" spans="1:4" ht="16.2" thickBot="1" x14ac:dyDescent="0.35">
      <c r="A19" s="58" t="s">
        <v>65</v>
      </c>
      <c r="B19" s="49">
        <v>0</v>
      </c>
      <c r="C19" s="50">
        <v>1636.51</v>
      </c>
      <c r="D19" s="51">
        <f>-C19</f>
        <v>-1636.51</v>
      </c>
    </row>
    <row r="20" spans="1:4" ht="16.2" thickBot="1" x14ac:dyDescent="0.35">
      <c r="A20" s="52" t="s">
        <v>73</v>
      </c>
      <c r="B20" s="53">
        <f>SUM(B3:B19)</f>
        <v>91133.08</v>
      </c>
      <c r="C20" s="54">
        <f>SUM(C3:C19)</f>
        <v>59825.360000000008</v>
      </c>
      <c r="D20" s="59">
        <f>B20-C20</f>
        <v>31307.719999999994</v>
      </c>
    </row>
    <row r="24" spans="1:4" x14ac:dyDescent="0.3">
      <c r="A24" s="55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&amp;L&amp;B Riservato&amp;B&amp;C&amp;D&amp;RPagina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"/>
  <sheetViews>
    <sheetView topLeftCell="A10" workbookViewId="0">
      <selection activeCell="C4" sqref="C4"/>
    </sheetView>
  </sheetViews>
  <sheetFormatPr defaultColWidth="9.109375" defaultRowHeight="15.6" x14ac:dyDescent="0.3"/>
  <cols>
    <col min="1" max="1" width="40.6640625" style="39" customWidth="1"/>
    <col min="2" max="2" width="61" style="18" customWidth="1"/>
    <col min="3" max="3" width="19.6640625" style="23" customWidth="1"/>
    <col min="4" max="4" width="17.33203125" style="18" customWidth="1"/>
    <col min="5" max="16384" width="9.109375" style="18"/>
  </cols>
  <sheetData>
    <row r="1" spans="1:3" ht="25.5" customHeight="1" x14ac:dyDescent="0.3">
      <c r="A1" s="6" t="s">
        <v>2</v>
      </c>
      <c r="B1" s="87" t="s">
        <v>21</v>
      </c>
      <c r="C1" s="88" t="s">
        <v>75</v>
      </c>
    </row>
    <row r="2" spans="1:3" s="31" customFormat="1" ht="34.5" customHeight="1" x14ac:dyDescent="0.3">
      <c r="A2" s="25" t="s">
        <v>3</v>
      </c>
      <c r="B2" s="5"/>
      <c r="C2" s="30"/>
    </row>
    <row r="3" spans="1:3" s="31" customFormat="1" ht="33.75" customHeight="1" x14ac:dyDescent="0.3">
      <c r="A3" s="2"/>
      <c r="B3" s="5" t="s">
        <v>40</v>
      </c>
      <c r="C3" s="30">
        <v>9210</v>
      </c>
    </row>
    <row r="4" spans="1:3" s="31" customFormat="1" ht="31.2" x14ac:dyDescent="0.3">
      <c r="A4" s="28"/>
      <c r="B4" s="29" t="s">
        <v>76</v>
      </c>
      <c r="C4" s="32">
        <f>2586+2360</f>
        <v>4946</v>
      </c>
    </row>
    <row r="5" spans="1:3" s="31" customFormat="1" ht="45" customHeight="1" x14ac:dyDescent="0.3">
      <c r="A5" s="2"/>
      <c r="B5" s="5" t="s">
        <v>68</v>
      </c>
      <c r="C5" s="30">
        <v>30411</v>
      </c>
    </row>
    <row r="6" spans="1:3" s="31" customFormat="1" ht="46.8" x14ac:dyDescent="0.3">
      <c r="A6" s="3"/>
      <c r="B6" s="5" t="s">
        <v>41</v>
      </c>
      <c r="C6" s="30">
        <v>30752.7</v>
      </c>
    </row>
    <row r="7" spans="1:3" s="31" customFormat="1" ht="31.2" x14ac:dyDescent="0.3">
      <c r="A7" s="2"/>
      <c r="B7" s="5" t="s">
        <v>39</v>
      </c>
      <c r="C7" s="30">
        <v>50</v>
      </c>
    </row>
    <row r="8" spans="1:3" s="31" customFormat="1" ht="25.5" customHeight="1" x14ac:dyDescent="0.3">
      <c r="A8" s="3"/>
      <c r="B8" s="25" t="s">
        <v>26</v>
      </c>
      <c r="C8" s="33">
        <f>SUM(C3:C7)</f>
        <v>75369.7</v>
      </c>
    </row>
    <row r="9" spans="1:3" s="31" customFormat="1" ht="30.75" customHeight="1" x14ac:dyDescent="0.3">
      <c r="A9" s="34" t="s">
        <v>42</v>
      </c>
      <c r="B9" s="25"/>
      <c r="C9" s="33"/>
    </row>
    <row r="10" spans="1:3" s="31" customFormat="1" ht="30.75" customHeight="1" x14ac:dyDescent="0.3">
      <c r="A10" s="34"/>
      <c r="B10" s="5" t="s">
        <v>43</v>
      </c>
      <c r="C10" s="30">
        <v>15760</v>
      </c>
    </row>
    <row r="11" spans="1:3" s="31" customFormat="1" ht="40.5" customHeight="1" x14ac:dyDescent="0.3">
      <c r="A11" s="3"/>
      <c r="B11" s="5" t="s">
        <v>44</v>
      </c>
      <c r="C11" s="33"/>
    </row>
    <row r="12" spans="1:3" s="31" customFormat="1" ht="31.2" x14ac:dyDescent="0.3">
      <c r="A12" s="25" t="s">
        <v>20</v>
      </c>
      <c r="B12" s="5"/>
      <c r="C12" s="35"/>
    </row>
    <row r="13" spans="1:3" s="31" customFormat="1" ht="31.2" x14ac:dyDescent="0.3">
      <c r="A13" s="4"/>
      <c r="B13" s="5" t="s">
        <v>45</v>
      </c>
      <c r="C13" s="36">
        <v>3.38</v>
      </c>
    </row>
    <row r="14" spans="1:3" s="38" customFormat="1" ht="29.7" customHeight="1" x14ac:dyDescent="0.35">
      <c r="A14" s="90" t="s">
        <v>22</v>
      </c>
      <c r="B14" s="37"/>
      <c r="C14" s="89">
        <f>C8+C10+C13</f>
        <v>91133.08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&amp;L&amp;B Riservato&amp;B&amp;C&amp;D&amp;RPagina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topLeftCell="A10" zoomScaleNormal="100" workbookViewId="0">
      <selection activeCell="B4" sqref="B4"/>
    </sheetView>
  </sheetViews>
  <sheetFormatPr defaultColWidth="8.88671875" defaultRowHeight="18" x14ac:dyDescent="0.35"/>
  <cols>
    <col min="1" max="1" width="47.88671875" style="9" customWidth="1"/>
    <col min="2" max="2" width="62.6640625" style="1" customWidth="1"/>
    <col min="3" max="3" width="18.88671875" style="10" customWidth="1"/>
    <col min="4" max="16384" width="8.88671875" style="11"/>
  </cols>
  <sheetData>
    <row r="1" spans="1:3" ht="31.95" customHeight="1" x14ac:dyDescent="0.35">
      <c r="A1" s="6" t="s">
        <v>2</v>
      </c>
      <c r="B1" s="63" t="s">
        <v>74</v>
      </c>
      <c r="C1" s="86" t="s">
        <v>75</v>
      </c>
    </row>
    <row r="2" spans="1:3" ht="26.7" customHeight="1" x14ac:dyDescent="0.35">
      <c r="A2" s="6" t="s">
        <v>3</v>
      </c>
      <c r="B2" s="7"/>
      <c r="C2" s="8"/>
    </row>
    <row r="3" spans="1:3" ht="36" customHeight="1" x14ac:dyDescent="0.35">
      <c r="A3" s="14" t="s">
        <v>7</v>
      </c>
      <c r="B3" s="7" t="s">
        <v>0</v>
      </c>
      <c r="C3" s="8">
        <v>8059.5</v>
      </c>
    </row>
    <row r="4" spans="1:3" ht="22.2" customHeight="1" x14ac:dyDescent="0.35">
      <c r="A4" s="64"/>
      <c r="B4" s="7" t="s">
        <v>4</v>
      </c>
      <c r="C4" s="8">
        <v>11214.96</v>
      </c>
    </row>
    <row r="5" spans="1:3" ht="22.2" customHeight="1" x14ac:dyDescent="0.35">
      <c r="A5" s="64"/>
      <c r="B5" s="65" t="s">
        <v>37</v>
      </c>
      <c r="C5" s="8">
        <v>997.18</v>
      </c>
    </row>
    <row r="6" spans="1:3" x14ac:dyDescent="0.35">
      <c r="A6" s="66"/>
      <c r="B6" s="26"/>
      <c r="C6" s="67">
        <f>SUM(C3:C5)</f>
        <v>20271.64</v>
      </c>
    </row>
    <row r="7" spans="1:3" x14ac:dyDescent="0.35">
      <c r="A7" s="66"/>
      <c r="B7" s="26"/>
      <c r="C7" s="67"/>
    </row>
    <row r="8" spans="1:3" ht="36" x14ac:dyDescent="0.35">
      <c r="A8" s="68" t="s">
        <v>11</v>
      </c>
      <c r="B8" s="69" t="s">
        <v>46</v>
      </c>
      <c r="C8" s="8">
        <v>12279</v>
      </c>
    </row>
    <row r="9" spans="1:3" x14ac:dyDescent="0.35">
      <c r="A9" s="64"/>
      <c r="B9" s="7" t="s">
        <v>48</v>
      </c>
      <c r="C9" s="8">
        <v>82</v>
      </c>
    </row>
    <row r="10" spans="1:3" x14ac:dyDescent="0.35">
      <c r="A10" s="66"/>
      <c r="B10" s="7" t="s">
        <v>47</v>
      </c>
      <c r="C10" s="8">
        <v>6654.86</v>
      </c>
    </row>
    <row r="11" spans="1:3" x14ac:dyDescent="0.35">
      <c r="A11" s="66"/>
      <c r="B11" s="7"/>
      <c r="C11" s="67">
        <f>SUM(C8:C10)</f>
        <v>19015.86</v>
      </c>
    </row>
    <row r="12" spans="1:3" x14ac:dyDescent="0.35">
      <c r="A12" s="6"/>
      <c r="B12" s="7"/>
      <c r="C12" s="8"/>
    </row>
    <row r="13" spans="1:3" x14ac:dyDescent="0.35">
      <c r="A13" s="68" t="s">
        <v>8</v>
      </c>
      <c r="B13" s="7" t="s">
        <v>6</v>
      </c>
      <c r="C13" s="8">
        <v>20</v>
      </c>
    </row>
    <row r="14" spans="1:3" x14ac:dyDescent="0.35">
      <c r="A14" s="6"/>
      <c r="B14" s="11"/>
      <c r="C14" s="67">
        <f>SUM(C13)</f>
        <v>20</v>
      </c>
    </row>
    <row r="15" spans="1:3" x14ac:dyDescent="0.35">
      <c r="A15" s="6"/>
      <c r="B15" s="7"/>
      <c r="C15" s="67"/>
    </row>
    <row r="16" spans="1:3" ht="35.25" customHeight="1" x14ac:dyDescent="0.35">
      <c r="A16" s="68" t="s">
        <v>16</v>
      </c>
      <c r="B16" s="70" t="s">
        <v>50</v>
      </c>
      <c r="C16" s="8">
        <v>3360.22</v>
      </c>
    </row>
    <row r="17" spans="1:3" ht="34.5" customHeight="1" x14ac:dyDescent="0.35">
      <c r="A17" s="68"/>
      <c r="B17" s="71" t="s">
        <v>49</v>
      </c>
      <c r="C17" s="72">
        <v>1000</v>
      </c>
    </row>
    <row r="18" spans="1:3" ht="19.2" customHeight="1" x14ac:dyDescent="0.35">
      <c r="A18" s="68"/>
      <c r="B18" s="7"/>
      <c r="C18" s="73">
        <f>C16+C17</f>
        <v>4360.2199999999993</v>
      </c>
    </row>
    <row r="19" spans="1:3" ht="19.2" customHeight="1" x14ac:dyDescent="0.35">
      <c r="A19" s="68"/>
      <c r="B19" s="7"/>
      <c r="C19" s="67"/>
    </row>
    <row r="20" spans="1:3" ht="18.600000000000001" thickBot="1" x14ac:dyDescent="0.4">
      <c r="A20" s="74" t="s">
        <v>30</v>
      </c>
      <c r="B20" s="26"/>
      <c r="C20" s="75">
        <f>C6+C11+C14+C18</f>
        <v>43667.72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&amp;L&amp;B Riservato&amp;B&amp;C&amp;D&amp;RPagina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4A3A2-8E2E-4194-A8FA-FDD413F0015F}">
  <dimension ref="A1:C26"/>
  <sheetViews>
    <sheetView topLeftCell="A10" zoomScale="115" zoomScaleNormal="115" workbookViewId="0">
      <selection activeCell="C7" sqref="C7"/>
    </sheetView>
  </sheetViews>
  <sheetFormatPr defaultColWidth="8.88671875" defaultRowHeight="15.6" x14ac:dyDescent="0.3"/>
  <cols>
    <col min="1" max="1" width="37.6640625" style="79" customWidth="1"/>
    <col min="2" max="2" width="63.6640625" style="62" customWidth="1"/>
    <col min="3" max="3" width="12.88671875" style="23" customWidth="1"/>
    <col min="4" max="16384" width="8.88671875" style="18"/>
  </cols>
  <sheetData>
    <row r="1" spans="1:3" ht="25.2" customHeight="1" x14ac:dyDescent="0.3">
      <c r="A1" s="6" t="s">
        <v>2</v>
      </c>
      <c r="B1" s="63" t="s">
        <v>15</v>
      </c>
      <c r="C1" s="86" t="s">
        <v>75</v>
      </c>
    </row>
    <row r="2" spans="1:3" ht="32.25" customHeight="1" x14ac:dyDescent="0.3">
      <c r="A2" s="76" t="s">
        <v>51</v>
      </c>
      <c r="B2" s="60"/>
      <c r="C2" s="61"/>
    </row>
    <row r="3" spans="1:3" ht="18.75" customHeight="1" x14ac:dyDescent="0.3">
      <c r="A3" s="77" t="s">
        <v>52</v>
      </c>
      <c r="B3" s="80" t="s">
        <v>53</v>
      </c>
      <c r="C3" s="81">
        <v>8</v>
      </c>
    </row>
    <row r="4" spans="1:3" ht="17.25" customHeight="1" x14ac:dyDescent="0.3">
      <c r="A4" s="77"/>
      <c r="B4" s="60"/>
      <c r="C4" s="82">
        <v>8</v>
      </c>
    </row>
    <row r="5" spans="1:3" ht="17.25" customHeight="1" x14ac:dyDescent="0.3">
      <c r="A5" s="77"/>
      <c r="B5" s="60"/>
      <c r="C5" s="82"/>
    </row>
    <row r="6" spans="1:3" ht="30" customHeight="1" x14ac:dyDescent="0.3">
      <c r="A6" s="78" t="s">
        <v>9</v>
      </c>
      <c r="B6" s="16"/>
      <c r="C6" s="21"/>
    </row>
    <row r="7" spans="1:3" ht="30" customHeight="1" x14ac:dyDescent="0.3">
      <c r="A7" s="12" t="s">
        <v>10</v>
      </c>
      <c r="B7" s="40" t="s">
        <v>54</v>
      </c>
      <c r="C7" s="21">
        <v>123</v>
      </c>
    </row>
    <row r="8" spans="1:3" ht="18.75" customHeight="1" x14ac:dyDescent="0.3">
      <c r="A8" s="12"/>
      <c r="C8" s="22">
        <f>SUM(C7)</f>
        <v>123</v>
      </c>
    </row>
    <row r="9" spans="1:3" ht="13.5" customHeight="1" x14ac:dyDescent="0.3">
      <c r="A9" s="12"/>
      <c r="B9" s="16"/>
      <c r="C9" s="22"/>
    </row>
    <row r="10" spans="1:3" x14ac:dyDescent="0.3">
      <c r="A10" s="78" t="s">
        <v>17</v>
      </c>
      <c r="B10" s="16"/>
      <c r="C10" s="21"/>
    </row>
    <row r="11" spans="1:3" ht="31.2" x14ac:dyDescent="0.3">
      <c r="A11" s="12" t="s">
        <v>7</v>
      </c>
      <c r="B11" s="16" t="s">
        <v>5</v>
      </c>
      <c r="C11" s="21">
        <v>100.64</v>
      </c>
    </row>
    <row r="12" spans="1:3" x14ac:dyDescent="0.3">
      <c r="A12" s="12"/>
      <c r="B12" s="16" t="s">
        <v>55</v>
      </c>
      <c r="C12" s="21">
        <v>2302.2600000000002</v>
      </c>
    </row>
    <row r="13" spans="1:3" ht="31.2" x14ac:dyDescent="0.3">
      <c r="A13" s="12"/>
      <c r="B13" s="83" t="s">
        <v>56</v>
      </c>
      <c r="C13" s="21">
        <f>675.06+17</f>
        <v>692.06</v>
      </c>
    </row>
    <row r="14" spans="1:3" x14ac:dyDescent="0.3">
      <c r="A14" s="12"/>
      <c r="B14" s="16" t="s">
        <v>18</v>
      </c>
      <c r="C14" s="21">
        <v>460.63</v>
      </c>
    </row>
    <row r="15" spans="1:3" x14ac:dyDescent="0.3">
      <c r="A15" s="12"/>
      <c r="B15" s="16"/>
      <c r="C15" s="22">
        <f>SUM(C11:C14)</f>
        <v>3555.59</v>
      </c>
    </row>
    <row r="16" spans="1:3" x14ac:dyDescent="0.3">
      <c r="A16" s="12"/>
      <c r="B16" s="16"/>
      <c r="C16" s="22"/>
    </row>
    <row r="17" spans="1:3" x14ac:dyDescent="0.3">
      <c r="A17" s="12" t="s">
        <v>11</v>
      </c>
      <c r="B17" s="17" t="s">
        <v>14</v>
      </c>
      <c r="C17" s="21">
        <v>1667.51</v>
      </c>
    </row>
    <row r="18" spans="1:3" x14ac:dyDescent="0.3">
      <c r="A18" s="12"/>
      <c r="B18" s="17" t="s">
        <v>19</v>
      </c>
      <c r="C18" s="21">
        <v>5709.6</v>
      </c>
    </row>
    <row r="19" spans="1:3" x14ac:dyDescent="0.3">
      <c r="A19" s="12"/>
      <c r="B19" s="17"/>
      <c r="C19" s="22">
        <f>SUM(C17:C18)</f>
        <v>7377.1100000000006</v>
      </c>
    </row>
    <row r="20" spans="1:3" x14ac:dyDescent="0.3">
      <c r="A20" s="12"/>
      <c r="B20" s="17"/>
      <c r="C20" s="22"/>
    </row>
    <row r="21" spans="1:3" x14ac:dyDescent="0.3">
      <c r="A21" s="12" t="s">
        <v>12</v>
      </c>
      <c r="B21" s="16" t="s">
        <v>13</v>
      </c>
      <c r="C21" s="21">
        <v>2704.55</v>
      </c>
    </row>
    <row r="22" spans="1:3" x14ac:dyDescent="0.3">
      <c r="A22" s="12"/>
      <c r="B22" s="16"/>
      <c r="C22" s="22">
        <f>SUM(C21)</f>
        <v>2704.55</v>
      </c>
    </row>
    <row r="23" spans="1:3" x14ac:dyDescent="0.3">
      <c r="A23" s="12"/>
      <c r="B23" s="16"/>
      <c r="C23" s="22"/>
    </row>
    <row r="24" spans="1:3" x14ac:dyDescent="0.3">
      <c r="A24" s="78" t="s">
        <v>32</v>
      </c>
      <c r="B24" s="16"/>
      <c r="C24" s="22">
        <f>C15+C19+C22</f>
        <v>13637.25</v>
      </c>
    </row>
    <row r="25" spans="1:3" x14ac:dyDescent="0.3">
      <c r="A25" s="78" t="s">
        <v>57</v>
      </c>
      <c r="B25" s="17"/>
      <c r="C25" s="84">
        <f>C4+C8+C15+C19+C22</f>
        <v>13768.25</v>
      </c>
    </row>
    <row r="26" spans="1:3" x14ac:dyDescent="0.3">
      <c r="A26" s="78" t="s">
        <v>31</v>
      </c>
      <c r="B26" s="17"/>
      <c r="C26" s="85">
        <f>43667.72+13768.25</f>
        <v>57435.97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&amp;L&amp;B Riservato&amp;B&amp;C&amp;D&amp;RPagina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13A68-8B1B-4B03-80E6-B0CF0864FE40}">
  <dimension ref="A1:C9"/>
  <sheetViews>
    <sheetView workbookViewId="0">
      <selection activeCell="C9" sqref="C9"/>
    </sheetView>
  </sheetViews>
  <sheetFormatPr defaultColWidth="8.88671875" defaultRowHeight="18" x14ac:dyDescent="0.35"/>
  <cols>
    <col min="1" max="1" width="40.5546875" style="15" customWidth="1"/>
    <col min="2" max="2" width="58.44140625" style="1" customWidth="1"/>
    <col min="3" max="3" width="17.88671875" style="10" customWidth="1"/>
    <col min="4" max="16384" width="8.88671875" style="11"/>
  </cols>
  <sheetData>
    <row r="1" spans="1:3" ht="31.95" customHeight="1" x14ac:dyDescent="0.35">
      <c r="A1" s="6" t="s">
        <v>2</v>
      </c>
      <c r="B1" s="63" t="s">
        <v>27</v>
      </c>
      <c r="C1" s="86" t="s">
        <v>75</v>
      </c>
    </row>
    <row r="2" spans="1:3" ht="36" x14ac:dyDescent="0.35">
      <c r="A2" s="13" t="s">
        <v>28</v>
      </c>
      <c r="B2" s="16"/>
      <c r="C2" s="8"/>
    </row>
    <row r="3" spans="1:3" ht="48" customHeight="1" x14ac:dyDescent="0.35">
      <c r="A3" s="19" t="s">
        <v>29</v>
      </c>
      <c r="B3" s="20" t="s">
        <v>58</v>
      </c>
      <c r="C3" s="8">
        <v>752.88</v>
      </c>
    </row>
    <row r="4" spans="1:3" ht="19.95" customHeight="1" x14ac:dyDescent="0.35">
      <c r="A4" s="13" t="s">
        <v>26</v>
      </c>
      <c r="B4" s="20"/>
      <c r="C4" s="67">
        <f>C3</f>
        <v>752.88</v>
      </c>
    </row>
    <row r="5" spans="1:3" ht="19.95" customHeight="1" x14ac:dyDescent="0.35">
      <c r="A5" s="13"/>
      <c r="B5" s="20"/>
      <c r="C5" s="24"/>
    </row>
    <row r="6" spans="1:3" x14ac:dyDescent="0.35">
      <c r="A6" s="13" t="s">
        <v>33</v>
      </c>
      <c r="B6" s="26" t="s">
        <v>34</v>
      </c>
      <c r="C6" s="8">
        <v>1636.51</v>
      </c>
    </row>
    <row r="7" spans="1:3" x14ac:dyDescent="0.35">
      <c r="A7" s="13"/>
      <c r="B7" s="26"/>
      <c r="C7" s="67">
        <f>SUM(C6)</f>
        <v>1636.51</v>
      </c>
    </row>
    <row r="8" spans="1:3" x14ac:dyDescent="0.35">
      <c r="A8" s="14"/>
      <c r="B8" s="26"/>
      <c r="C8" s="8"/>
    </row>
    <row r="9" spans="1:3" x14ac:dyDescent="0.35">
      <c r="A9" s="13" t="s">
        <v>35</v>
      </c>
      <c r="B9" s="27" t="s">
        <v>36</v>
      </c>
      <c r="C9" s="24">
        <f>57435.97+752.88+1636.51</f>
        <v>59825.36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&amp;L&amp;B Riservato&amp;B&amp;C&amp;D&amp;RPagina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CONSUNTIVO 2025- RIEPILOGO</vt:lpstr>
      <vt:lpstr>ENTRATE</vt:lpstr>
      <vt:lpstr>USCITE-1</vt:lpstr>
      <vt:lpstr>USCITE-2</vt:lpstr>
      <vt:lpstr>USCITE-3</vt:lpstr>
      <vt:lpstr>'CONSUNTIVO 2025- RIEPILOGO'!Area_stampa</vt:lpstr>
      <vt:lpstr>'USCITE-1'!Area_stampa</vt:lpstr>
      <vt:lpstr>'USCITE-2'!Area_stampa</vt:lpstr>
      <vt:lpstr>'USCITE-3'!Area_stampa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Marcello Villa</cp:lastModifiedBy>
  <cp:lastPrinted>2026-02-25T10:15:20Z</cp:lastPrinted>
  <dcterms:created xsi:type="dcterms:W3CDTF">2023-03-02T11:28:04Z</dcterms:created>
  <dcterms:modified xsi:type="dcterms:W3CDTF">2026-03-22T17:26:41Z</dcterms:modified>
</cp:coreProperties>
</file>